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24075" windowHeight="166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2" i="1" l="1"/>
  <c r="N3" i="1"/>
  <c r="N4" i="1"/>
  <c r="M34" i="1"/>
  <c r="M33" i="1"/>
  <c r="M30" i="1"/>
  <c r="M29" i="1"/>
  <c r="M27" i="1"/>
  <c r="M26" i="1"/>
  <c r="M21" i="1"/>
  <c r="M20" i="1"/>
  <c r="M19" i="1"/>
  <c r="M18" i="1"/>
  <c r="M15" i="1"/>
  <c r="M14" i="1"/>
  <c r="M12" i="1"/>
  <c r="L23" i="1"/>
  <c r="L12" i="1"/>
  <c r="L38" i="1"/>
  <c r="L37" i="1"/>
  <c r="L34" i="1"/>
  <c r="L33" i="1"/>
  <c r="L30" i="1"/>
  <c r="L29" i="1"/>
  <c r="L27" i="1"/>
  <c r="L26" i="1"/>
  <c r="L21" i="1"/>
  <c r="L20" i="1"/>
  <c r="L19" i="1"/>
  <c r="L18" i="1"/>
  <c r="L15" i="1"/>
  <c r="L14" i="1"/>
  <c r="L10" i="1"/>
  <c r="L9" i="1"/>
  <c r="L8" i="1"/>
  <c r="L7" i="1"/>
  <c r="L6" i="1"/>
  <c r="L3" i="1"/>
  <c r="L4" i="1"/>
  <c r="M6" i="1"/>
  <c r="M7" i="1"/>
  <c r="M8" i="1"/>
  <c r="M9" i="1"/>
  <c r="M10" i="1"/>
  <c r="M4" i="1"/>
  <c r="M3" i="1"/>
  <c r="K23" i="1"/>
  <c r="K34" i="1"/>
  <c r="N34" i="1"/>
  <c r="K33" i="1"/>
  <c r="N33" i="1"/>
  <c r="K30" i="1"/>
  <c r="N30" i="1"/>
  <c r="K29" i="1"/>
  <c r="N29" i="1"/>
  <c r="K27" i="1"/>
  <c r="N27" i="1"/>
  <c r="K26" i="1"/>
  <c r="N26" i="1"/>
  <c r="K19" i="1"/>
  <c r="N19" i="1"/>
  <c r="K20" i="1"/>
  <c r="N20" i="1"/>
  <c r="K21" i="1"/>
  <c r="N21" i="1"/>
  <c r="K18" i="1"/>
  <c r="N18" i="1"/>
  <c r="K15" i="1"/>
  <c r="N15" i="1"/>
  <c r="K14" i="1"/>
  <c r="N14" i="1"/>
  <c r="K7" i="1"/>
  <c r="N7" i="1"/>
  <c r="K8" i="1"/>
  <c r="N8" i="1"/>
  <c r="K9" i="1"/>
  <c r="N9" i="1"/>
  <c r="K10" i="1"/>
  <c r="N10" i="1"/>
  <c r="K6" i="1"/>
  <c r="N6" i="1"/>
  <c r="K4" i="1"/>
  <c r="K12" i="1"/>
  <c r="K32" i="1"/>
  <c r="K37" i="1"/>
  <c r="K38" i="1"/>
  <c r="K3" i="1"/>
  <c r="O8" i="1"/>
  <c r="J33" i="1"/>
  <c r="J34" i="1"/>
</calcChain>
</file>

<file path=xl/sharedStrings.xml><?xml version="1.0" encoding="utf-8"?>
<sst xmlns="http://schemas.openxmlformats.org/spreadsheetml/2006/main" count="191" uniqueCount="85">
  <si>
    <t>Existing Transfer Line</t>
  </si>
  <si>
    <t>Magnet Parameters</t>
  </si>
  <si>
    <t>Beam Line</t>
  </si>
  <si>
    <t>Position</t>
  </si>
  <si>
    <t>Type</t>
  </si>
  <si>
    <t>Operation current @ 50 MeV [A]</t>
  </si>
  <si>
    <t>Cooling</t>
  </si>
  <si>
    <t>Actual operation mode</t>
  </si>
  <si>
    <t>Magnetic length [mm]</t>
  </si>
  <si>
    <t>Magnet aperture diameter [mm]</t>
  </si>
  <si>
    <t xml:space="preserve">LT </t>
  </si>
  <si>
    <t>LT-BHZ20</t>
  </si>
  <si>
    <t>BHZ20</t>
  </si>
  <si>
    <t>water</t>
  </si>
  <si>
    <t>slow pulsed</t>
  </si>
  <si>
    <t>LT-QFN50</t>
  </si>
  <si>
    <t>Linac type VII</t>
  </si>
  <si>
    <t>air</t>
  </si>
  <si>
    <t>pulsed</t>
  </si>
  <si>
    <t>LT-DHZ.DVT40</t>
  </si>
  <si>
    <t>Type 9 b</t>
  </si>
  <si>
    <t>LT-QDN55</t>
  </si>
  <si>
    <t>LT-QFN60</t>
  </si>
  <si>
    <t>LT-QDN65</t>
  </si>
  <si>
    <t>LT-QFW70</t>
  </si>
  <si>
    <t>SMIT air</t>
  </si>
  <si>
    <t>dc</t>
  </si>
  <si>
    <t>LT-QDN75</t>
  </si>
  <si>
    <t>LT-DHZ.DVT50</t>
  </si>
  <si>
    <t>LT-BHZ30</t>
  </si>
  <si>
    <t>IBH1</t>
  </si>
  <si>
    <t>LTB</t>
  </si>
  <si>
    <t>LTB-DHZ.DVT10</t>
  </si>
  <si>
    <t>Type 10af</t>
  </si>
  <si>
    <t>-4.5 / -0.8</t>
  </si>
  <si>
    <t>LTB-QFN10</t>
  </si>
  <si>
    <t>LTB-QDN20</t>
  </si>
  <si>
    <t>LTB-DHZ.DVT20</t>
  </si>
  <si>
    <t>-0.56 / 3.2</t>
  </si>
  <si>
    <t>LTB-DHZ.DVT30</t>
  </si>
  <si>
    <t>-0.31 / -0.75</t>
  </si>
  <si>
    <t>LTB-QFW30</t>
  </si>
  <si>
    <t>TRIUMF</t>
  </si>
  <si>
    <t>LTB-QDW40</t>
  </si>
  <si>
    <t>LTB-QFW50</t>
  </si>
  <si>
    <t>LTB-QDW60</t>
  </si>
  <si>
    <t>LTB-DHZ.DVT40</t>
  </si>
  <si>
    <t>LTB-BHZ40</t>
  </si>
  <si>
    <t>IBH2</t>
  </si>
  <si>
    <t>slow pulsed ?</t>
  </si>
  <si>
    <t>BI</t>
  </si>
  <si>
    <t>BI.DHZ.DVT10</t>
  </si>
  <si>
    <t>BI.DHZ.DVT20</t>
  </si>
  <si>
    <t>BI.QNO10</t>
  </si>
  <si>
    <t>BI.QNO20</t>
  </si>
  <si>
    <t>BI.DHZ.DVT30</t>
  </si>
  <si>
    <t>BI.QNO30</t>
  </si>
  <si>
    <t>BI.QNO40</t>
  </si>
  <si>
    <t>BI.DHZ.DVT40</t>
  </si>
  <si>
    <t>Type 1</t>
  </si>
  <si>
    <t>BI.BVT</t>
  </si>
  <si>
    <t>I-BV1</t>
  </si>
  <si>
    <t>BI.QNO50</t>
  </si>
  <si>
    <t>SMIT water (4 gaps)</t>
  </si>
  <si>
    <t>BI.QNO60</t>
  </si>
  <si>
    <t>BIi.DHZ.DVT70</t>
  </si>
  <si>
    <t>Type 9af</t>
  </si>
  <si>
    <t>???</t>
  </si>
  <si>
    <t>LBS</t>
  </si>
  <si>
    <t>LBS-BVT10</t>
  </si>
  <si>
    <t>BVT</t>
  </si>
  <si>
    <t>LBE</t>
  </si>
  <si>
    <t>LBE-QFW10</t>
  </si>
  <si>
    <t>LBE-QDW20</t>
  </si>
  <si>
    <t>LBE-DHZ.DVT10</t>
  </si>
  <si>
    <t>N/A</t>
  </si>
  <si>
    <t>Strength
 = Gradient * LengthOfMagnet [Tm]  or  [T]</t>
  </si>
  <si>
    <r>
      <t>Angle or K
[rad] or [m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]</t>
    </r>
  </si>
  <si>
    <t>BRHO=</t>
  </si>
  <si>
    <r>
      <t>Angle or K
from MADX
[rad] or [m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]</t>
    </r>
  </si>
  <si>
    <t>N/A. Used for kicking the beam to the measurement lines LBE and LBS</t>
  </si>
  <si>
    <t>Gradient
 [T] or [T/m]</t>
  </si>
  <si>
    <t>Length MADX
[mm]</t>
  </si>
  <si>
    <t>MADX Strength
 = Gradient * LengthOfMagnet [Tm]  or  [T]</t>
  </si>
  <si>
    <t>Gradient per amp
 [T/A] or [T/m/A]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</si>
</sst>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0.0000"/>
    <numFmt numFmtId="172" formatCode="0.000000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vertAlign val="superscript"/>
      <sz val="10"/>
      <name val="Arial"/>
      <family val="2"/>
    </font>
    <font>
      <sz val="10"/>
      <color theme="1"/>
      <name val="Arial Unicode MS"/>
      <family val="2"/>
    </font>
    <font>
      <sz val="11"/>
      <color theme="3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name val="Arial Unicode MS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0" fontId="5" fillId="7" borderId="0" applyNumberFormat="0" applyBorder="0" applyAlignment="0" applyProtection="0"/>
  </cellStyleXfs>
  <cellXfs count="84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1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1" fontId="0" fillId="0" borderId="15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1" fontId="0" fillId="0" borderId="0" xfId="0" applyNumberForma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49" fontId="0" fillId="5" borderId="12" xfId="0" applyNumberFormat="1" applyFill="1" applyBorder="1" applyAlignment="1">
      <alignment wrapText="1"/>
    </xf>
    <xf numFmtId="0" fontId="0" fillId="0" borderId="1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3" borderId="12" xfId="1" applyFont="1" applyFill="1" applyBorder="1" applyAlignment="1">
      <alignment horizontal="center" vertical="center" wrapText="1"/>
    </xf>
    <xf numFmtId="0" fontId="1" fillId="3" borderId="15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0" xfId="0" applyFont="1"/>
    <xf numFmtId="0" fontId="11" fillId="0" borderId="0" xfId="0" applyFont="1"/>
    <xf numFmtId="0" fontId="5" fillId="7" borderId="0" xfId="2" applyAlignment="1">
      <alignment horizontal="right" vertical="center"/>
    </xf>
    <xf numFmtId="0" fontId="5" fillId="7" borderId="0" xfId="2" applyAlignment="1">
      <alignment horizontal="left" vertical="center"/>
    </xf>
    <xf numFmtId="11" fontId="0" fillId="0" borderId="8" xfId="0" applyNumberFormat="1" applyBorder="1" applyAlignment="1">
      <alignment horizontal="center"/>
    </xf>
    <xf numFmtId="170" fontId="0" fillId="0" borderId="0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0" fontId="0" fillId="0" borderId="0" xfId="0" applyBorder="1"/>
    <xf numFmtId="170" fontId="0" fillId="0" borderId="15" xfId="0" applyNumberFormat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0" fontId="0" fillId="0" borderId="15" xfId="0" applyBorder="1"/>
    <xf numFmtId="170" fontId="0" fillId="0" borderId="2" xfId="0" applyNumberFormat="1" applyBorder="1" applyAlignment="1">
      <alignment horizontal="center" vertical="center"/>
    </xf>
    <xf numFmtId="172" fontId="9" fillId="0" borderId="15" xfId="0" applyNumberFormat="1" applyFont="1" applyBorder="1" applyAlignment="1">
      <alignment horizontal="center" vertical="center"/>
    </xf>
    <xf numFmtId="172" fontId="0" fillId="0" borderId="2" xfId="0" applyNumberFormat="1" applyBorder="1" applyAlignment="1">
      <alignment horizontal="center" vertical="center"/>
    </xf>
    <xf numFmtId="172" fontId="9" fillId="0" borderId="2" xfId="0" applyNumberFormat="1" applyFont="1" applyBorder="1" applyAlignment="1">
      <alignment horizontal="center" vertical="center"/>
    </xf>
    <xf numFmtId="11" fontId="0" fillId="0" borderId="15" xfId="0" applyNumberFormat="1" applyBorder="1" applyAlignment="1">
      <alignment horizontal="center"/>
    </xf>
    <xf numFmtId="172" fontId="7" fillId="0" borderId="0" xfId="0" applyNumberFormat="1" applyFont="1" applyBorder="1" applyAlignment="1">
      <alignment horizontal="center" vertical="center"/>
    </xf>
    <xf numFmtId="172" fontId="7" fillId="0" borderId="15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center" vertical="center"/>
    </xf>
    <xf numFmtId="172" fontId="7" fillId="0" borderId="2" xfId="0" applyNumberFormat="1" applyFont="1" applyBorder="1" applyAlignment="1">
      <alignment horizontal="center" vertical="center"/>
    </xf>
    <xf numFmtId="172" fontId="12" fillId="0" borderId="8" xfId="0" applyNumberFormat="1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172" fontId="12" fillId="0" borderId="15" xfId="0" applyNumberFormat="1" applyFont="1" applyBorder="1" applyAlignment="1">
      <alignment horizontal="center" vertical="center"/>
    </xf>
    <xf numFmtId="172" fontId="12" fillId="0" borderId="0" xfId="0" applyNumberFormat="1" applyFont="1" applyAlignment="1">
      <alignment horizontal="center" vertical="center"/>
    </xf>
    <xf numFmtId="172" fontId="12" fillId="0" borderId="15" xfId="0" applyNumberFormat="1" applyFont="1" applyBorder="1" applyAlignment="1">
      <alignment horizontal="left" vertical="center"/>
    </xf>
    <xf numFmtId="0" fontId="13" fillId="0" borderId="0" xfId="0" applyFont="1"/>
    <xf numFmtId="0" fontId="9" fillId="0" borderId="15" xfId="0" applyFont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3">
    <cellStyle name="Good" xfId="2" builtinId="26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40"/>
  <sheetViews>
    <sheetView tabSelected="1" topLeftCell="B19" workbookViewId="0">
      <selection activeCell="F44" sqref="F44"/>
    </sheetView>
  </sheetViews>
  <sheetFormatPr defaultColWidth="8.85546875" defaultRowHeight="15" x14ac:dyDescent="0.25"/>
  <cols>
    <col min="1" max="1" width="7.42578125" customWidth="1"/>
    <col min="2" max="2" width="16.42578125" customWidth="1"/>
    <col min="3" max="3" width="15.42578125" customWidth="1"/>
    <col min="4" max="4" width="14.28515625" customWidth="1"/>
    <col min="5" max="5" width="9" customWidth="1"/>
    <col min="6" max="6" width="13.140625" customWidth="1"/>
    <col min="7" max="8" width="11.28515625" customWidth="1"/>
    <col min="9" max="9" width="15" customWidth="1"/>
    <col min="10" max="10" width="18.140625" customWidth="1"/>
    <col min="11" max="11" width="16" customWidth="1"/>
    <col min="12" max="13" width="28.42578125" customWidth="1"/>
    <col min="14" max="14" width="12.7109375" customWidth="1"/>
    <col min="15" max="15" width="13.5703125" customWidth="1"/>
    <col min="17" max="17" width="6.85546875" customWidth="1"/>
    <col min="18" max="18" width="7.85546875" customWidth="1"/>
  </cols>
  <sheetData>
    <row r="1" spans="1:18" ht="15.75" customHeight="1" thickBot="1" x14ac:dyDescent="0.3">
      <c r="A1" s="43" t="s">
        <v>0</v>
      </c>
      <c r="B1" s="44"/>
      <c r="C1" s="44"/>
      <c r="D1" s="45"/>
      <c r="E1" s="50" t="s">
        <v>1</v>
      </c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8" ht="40.5" thickBot="1" x14ac:dyDescent="0.3">
      <c r="A2" s="1" t="s">
        <v>2</v>
      </c>
      <c r="B2" s="1" t="s">
        <v>3</v>
      </c>
      <c r="C2" s="1" t="s">
        <v>4</v>
      </c>
      <c r="D2" s="2" t="s">
        <v>5</v>
      </c>
      <c r="E2" s="3" t="s">
        <v>6</v>
      </c>
      <c r="F2" s="3" t="s">
        <v>7</v>
      </c>
      <c r="G2" s="3" t="s">
        <v>8</v>
      </c>
      <c r="H2" s="3" t="s">
        <v>82</v>
      </c>
      <c r="I2" s="3" t="s">
        <v>9</v>
      </c>
      <c r="J2" s="3" t="s">
        <v>84</v>
      </c>
      <c r="K2" s="3" t="s">
        <v>81</v>
      </c>
      <c r="L2" s="3" t="s">
        <v>76</v>
      </c>
      <c r="M2" s="3" t="s">
        <v>83</v>
      </c>
      <c r="N2" s="3" t="s">
        <v>77</v>
      </c>
      <c r="O2" s="3" t="s">
        <v>79</v>
      </c>
      <c r="Q2" s="58" t="s">
        <v>78</v>
      </c>
      <c r="R2" s="59">
        <v>1.0352699999999999</v>
      </c>
    </row>
    <row r="3" spans="1:18" ht="15.75" x14ac:dyDescent="0.25">
      <c r="A3" s="46" t="s">
        <v>10</v>
      </c>
      <c r="B3" s="4" t="s">
        <v>11</v>
      </c>
      <c r="C3" s="5" t="s">
        <v>12</v>
      </c>
      <c r="D3" s="6">
        <v>193</v>
      </c>
      <c r="E3" s="7" t="s">
        <v>13</v>
      </c>
      <c r="F3" s="7" t="s">
        <v>14</v>
      </c>
      <c r="G3" s="7">
        <v>1045</v>
      </c>
      <c r="H3" s="52">
        <v>902.93</v>
      </c>
      <c r="I3" s="8">
        <v>104</v>
      </c>
      <c r="J3" s="9">
        <v>1.4300000000000001E-3</v>
      </c>
      <c r="K3" s="61">
        <f>J3*D3</f>
        <v>0.27599000000000001</v>
      </c>
      <c r="L3" s="72">
        <f>$K3*$G3/1000</f>
        <v>0.28840955000000001</v>
      </c>
      <c r="M3" s="72">
        <f>O3*H3/1000</f>
        <v>0.25212203777146303</v>
      </c>
      <c r="N3" s="62">
        <f>L3/R$2</f>
        <v>0.27858389598848615</v>
      </c>
      <c r="O3" s="76">
        <v>0.279226559945359</v>
      </c>
    </row>
    <row r="4" spans="1:18" ht="15.75" x14ac:dyDescent="0.25">
      <c r="A4" s="41"/>
      <c r="B4" s="10" t="s">
        <v>15</v>
      </c>
      <c r="C4" s="11" t="s">
        <v>16</v>
      </c>
      <c r="D4" s="12">
        <v>92.97</v>
      </c>
      <c r="E4" s="13" t="s">
        <v>17</v>
      </c>
      <c r="F4" s="13" t="s">
        <v>18</v>
      </c>
      <c r="G4" s="13">
        <v>255</v>
      </c>
      <c r="H4" s="13">
        <v>255</v>
      </c>
      <c r="I4" s="13">
        <v>103</v>
      </c>
      <c r="J4" s="14">
        <v>1.5900000000000001E-2</v>
      </c>
      <c r="K4" s="61">
        <f>J4*D4</f>
        <v>1.4782230000000001</v>
      </c>
      <c r="L4" s="72">
        <f>$K4*$G4/1000</f>
        <v>0.37694686500000002</v>
      </c>
      <c r="M4" s="72">
        <f>O4*H4/1000</f>
        <v>0.3757935</v>
      </c>
      <c r="N4" s="62">
        <f>K4/R$2</f>
        <v>1.4278622967921413</v>
      </c>
      <c r="O4" s="77">
        <v>1.4737</v>
      </c>
    </row>
    <row r="5" spans="1:18" ht="15.75" x14ac:dyDescent="0.25">
      <c r="A5" s="41"/>
      <c r="B5" s="10" t="s">
        <v>19</v>
      </c>
      <c r="C5" s="11" t="s">
        <v>20</v>
      </c>
      <c r="D5" s="12"/>
      <c r="E5" s="13" t="s">
        <v>17</v>
      </c>
      <c r="F5" s="13" t="s">
        <v>18</v>
      </c>
      <c r="G5" s="13"/>
      <c r="H5" s="13">
        <v>0</v>
      </c>
      <c r="I5" s="13">
        <v>100</v>
      </c>
      <c r="J5" s="15"/>
      <c r="K5" s="61"/>
      <c r="L5" s="72"/>
      <c r="M5" s="72"/>
      <c r="N5" s="62"/>
      <c r="O5" s="77"/>
    </row>
    <row r="6" spans="1:18" ht="15.75" x14ac:dyDescent="0.25">
      <c r="A6" s="41"/>
      <c r="B6" s="10" t="s">
        <v>21</v>
      </c>
      <c r="C6" s="11" t="s">
        <v>16</v>
      </c>
      <c r="D6" s="12">
        <v>45.2</v>
      </c>
      <c r="E6" s="13" t="s">
        <v>17</v>
      </c>
      <c r="F6" s="13" t="s">
        <v>18</v>
      </c>
      <c r="G6" s="13">
        <v>255</v>
      </c>
      <c r="H6" s="13">
        <v>255</v>
      </c>
      <c r="I6" s="13">
        <v>103</v>
      </c>
      <c r="J6" s="14">
        <v>1.5900000000000001E-2</v>
      </c>
      <c r="K6" s="61">
        <f>J6*D6</f>
        <v>0.7186800000000001</v>
      </c>
      <c r="L6" s="72">
        <f>$K6*$G6/1000</f>
        <v>0.18326340000000002</v>
      </c>
      <c r="M6" s="72">
        <f t="shared" ref="M5:M15" si="0">O6*H6/1000</f>
        <v>-0.21550049999999998</v>
      </c>
      <c r="N6" s="62">
        <f>K6/R$2</f>
        <v>0.69419571705931804</v>
      </c>
      <c r="O6" s="77">
        <v>-0.84509999999999996</v>
      </c>
    </row>
    <row r="7" spans="1:18" ht="15.75" x14ac:dyDescent="0.25">
      <c r="A7" s="41"/>
      <c r="B7" s="10" t="s">
        <v>22</v>
      </c>
      <c r="C7" s="11" t="s">
        <v>16</v>
      </c>
      <c r="D7" s="12">
        <v>45.2</v>
      </c>
      <c r="E7" s="13" t="s">
        <v>17</v>
      </c>
      <c r="F7" s="13" t="s">
        <v>18</v>
      </c>
      <c r="G7" s="13">
        <v>255</v>
      </c>
      <c r="H7" s="13">
        <v>255</v>
      </c>
      <c r="I7" s="13">
        <v>103</v>
      </c>
      <c r="J7" s="14">
        <v>1.5900000000000001E-2</v>
      </c>
      <c r="K7" s="61">
        <f>J7*D7</f>
        <v>0.7186800000000001</v>
      </c>
      <c r="L7" s="72">
        <f>$K7*$G7/1000</f>
        <v>0.18326340000000002</v>
      </c>
      <c r="M7" s="72">
        <f t="shared" si="0"/>
        <v>0.18286050000000001</v>
      </c>
      <c r="N7" s="62">
        <f t="shared" ref="N7:N10" si="1">K7/R$2</f>
        <v>0.69419571705931804</v>
      </c>
      <c r="O7" s="77">
        <v>0.71709999999999996</v>
      </c>
      <c r="P7" s="55"/>
    </row>
    <row r="8" spans="1:18" ht="15.75" x14ac:dyDescent="0.25">
      <c r="A8" s="41"/>
      <c r="B8" s="10" t="s">
        <v>23</v>
      </c>
      <c r="C8" s="11" t="s">
        <v>16</v>
      </c>
      <c r="D8" s="12">
        <v>45.2</v>
      </c>
      <c r="E8" s="13" t="s">
        <v>17</v>
      </c>
      <c r="F8" s="13" t="s">
        <v>18</v>
      </c>
      <c r="G8" s="13">
        <v>255</v>
      </c>
      <c r="H8" s="13">
        <v>255</v>
      </c>
      <c r="I8" s="13">
        <v>103</v>
      </c>
      <c r="J8" s="14">
        <v>1.5900000000000001E-2</v>
      </c>
      <c r="K8" s="61">
        <f>J8*D8</f>
        <v>0.7186800000000001</v>
      </c>
      <c r="L8" s="72">
        <f>$K8*$G8/1000</f>
        <v>0.18326340000000002</v>
      </c>
      <c r="M8" s="72">
        <f t="shared" si="0"/>
        <v>-0.18286050000000001</v>
      </c>
      <c r="N8" s="62">
        <f t="shared" si="1"/>
        <v>0.69419571705931804</v>
      </c>
      <c r="O8" s="77">
        <f>-O7</f>
        <v>-0.71709999999999996</v>
      </c>
    </row>
    <row r="9" spans="1:18" ht="15.75" x14ac:dyDescent="0.25">
      <c r="A9" s="41"/>
      <c r="B9" s="10" t="s">
        <v>24</v>
      </c>
      <c r="C9" s="11" t="s">
        <v>25</v>
      </c>
      <c r="D9" s="12">
        <v>-8.98</v>
      </c>
      <c r="E9" s="13" t="s">
        <v>17</v>
      </c>
      <c r="F9" s="13" t="s">
        <v>26</v>
      </c>
      <c r="G9" s="13">
        <v>462</v>
      </c>
      <c r="H9" s="13">
        <v>462</v>
      </c>
      <c r="I9" s="15">
        <v>150</v>
      </c>
      <c r="J9" s="14">
        <v>7.1989999999999998E-2</v>
      </c>
      <c r="K9" s="61">
        <f>J9*D9</f>
        <v>-0.64647019999999999</v>
      </c>
      <c r="L9" s="72">
        <f>$K9*$G9/1000</f>
        <v>-0.29866923239999998</v>
      </c>
      <c r="M9" s="72">
        <f t="shared" si="0"/>
        <v>0.29415540000000007</v>
      </c>
      <c r="N9" s="62">
        <f t="shared" si="1"/>
        <v>-0.6244459899349929</v>
      </c>
      <c r="O9" s="77">
        <v>0.63670000000000004</v>
      </c>
    </row>
    <row r="10" spans="1:18" ht="15.75" x14ac:dyDescent="0.25">
      <c r="A10" s="41"/>
      <c r="B10" s="10" t="s">
        <v>27</v>
      </c>
      <c r="C10" s="11" t="s">
        <v>16</v>
      </c>
      <c r="D10" s="12">
        <v>41.12</v>
      </c>
      <c r="E10" s="13" t="s">
        <v>17</v>
      </c>
      <c r="F10" s="13" t="s">
        <v>18</v>
      </c>
      <c r="G10" s="13">
        <v>255</v>
      </c>
      <c r="H10" s="13">
        <v>255</v>
      </c>
      <c r="I10" s="13">
        <v>103</v>
      </c>
      <c r="J10" s="14">
        <v>1.5900000000000001E-2</v>
      </c>
      <c r="K10" s="61">
        <f>J10*D10</f>
        <v>0.65380799999999994</v>
      </c>
      <c r="L10" s="72">
        <f>$K10*$G10/1000</f>
        <v>0.16672103999999999</v>
      </c>
      <c r="M10" s="72">
        <f t="shared" si="0"/>
        <v>-0.167127</v>
      </c>
      <c r="N10" s="62">
        <f t="shared" si="1"/>
        <v>0.63153380277608739</v>
      </c>
      <c r="O10" s="77">
        <v>-0.65539999999999998</v>
      </c>
    </row>
    <row r="11" spans="1:18" ht="15.75" x14ac:dyDescent="0.25">
      <c r="A11" s="41"/>
      <c r="B11" s="10" t="s">
        <v>28</v>
      </c>
      <c r="C11" s="11" t="s">
        <v>20</v>
      </c>
      <c r="D11" s="12"/>
      <c r="E11" s="13" t="s">
        <v>17</v>
      </c>
      <c r="F11" s="13" t="s">
        <v>18</v>
      </c>
      <c r="G11" s="13"/>
      <c r="H11" s="13">
        <v>0</v>
      </c>
      <c r="I11" s="15">
        <v>100</v>
      </c>
      <c r="J11" s="63"/>
      <c r="K11" s="61"/>
      <c r="L11" s="72"/>
      <c r="M11" s="72"/>
      <c r="N11" s="62"/>
      <c r="O11" s="77"/>
    </row>
    <row r="12" spans="1:18" ht="16.5" thickBot="1" x14ac:dyDescent="0.35">
      <c r="A12" s="42"/>
      <c r="B12" s="16" t="s">
        <v>29</v>
      </c>
      <c r="C12" s="17" t="s">
        <v>30</v>
      </c>
      <c r="D12" s="18">
        <v>-266.3</v>
      </c>
      <c r="E12" s="19" t="s">
        <v>13</v>
      </c>
      <c r="F12" s="19" t="s">
        <v>14</v>
      </c>
      <c r="G12" s="19">
        <v>1045</v>
      </c>
      <c r="H12" s="82">
        <v>905.55</v>
      </c>
      <c r="I12" s="20">
        <v>100</v>
      </c>
      <c r="J12" s="21">
        <v>1.4300000000000001E-3</v>
      </c>
      <c r="K12" s="64">
        <f>J12*D12</f>
        <v>-0.38080900000000001</v>
      </c>
      <c r="L12" s="73">
        <f>$K12*$G12/1000</f>
        <v>-0.39794540499999997</v>
      </c>
      <c r="M12" s="73">
        <f t="shared" si="0"/>
        <v>-0.34768455260801051</v>
      </c>
      <c r="N12" s="65">
        <f>L12/R$2</f>
        <v>-0.38438803886908729</v>
      </c>
      <c r="O12" s="78">
        <v>-0.383948487226559</v>
      </c>
    </row>
    <row r="13" spans="1:18" ht="15.75" x14ac:dyDescent="0.25">
      <c r="A13" s="41" t="s">
        <v>31</v>
      </c>
      <c r="B13" s="10" t="s">
        <v>32</v>
      </c>
      <c r="C13" s="26" t="s">
        <v>33</v>
      </c>
      <c r="D13" s="27" t="s">
        <v>34</v>
      </c>
      <c r="E13" s="25" t="s">
        <v>17</v>
      </c>
      <c r="F13" s="13" t="s">
        <v>18</v>
      </c>
      <c r="G13" s="13"/>
      <c r="H13" s="13">
        <v>0</v>
      </c>
      <c r="I13" s="15">
        <v>148</v>
      </c>
      <c r="J13" s="15"/>
      <c r="K13" s="61"/>
      <c r="L13" s="74"/>
      <c r="M13" s="74"/>
      <c r="N13" s="53"/>
      <c r="O13" s="79"/>
    </row>
    <row r="14" spans="1:18" ht="15.75" x14ac:dyDescent="0.25">
      <c r="A14" s="41"/>
      <c r="B14" s="10" t="s">
        <v>35</v>
      </c>
      <c r="C14" s="11" t="s">
        <v>16</v>
      </c>
      <c r="D14" s="12">
        <v>93.07</v>
      </c>
      <c r="E14" s="25" t="s">
        <v>17</v>
      </c>
      <c r="F14" s="13" t="s">
        <v>18</v>
      </c>
      <c r="G14" s="13">
        <v>255</v>
      </c>
      <c r="H14" s="13">
        <v>255</v>
      </c>
      <c r="I14" s="15">
        <v>103</v>
      </c>
      <c r="J14" s="14">
        <v>1.5900000000000001E-2</v>
      </c>
      <c r="K14" s="61">
        <f>J14*D14</f>
        <v>1.479813</v>
      </c>
      <c r="L14" s="72">
        <f>$K14*$G14/1000</f>
        <v>0.37735231500000005</v>
      </c>
      <c r="M14" s="72">
        <f t="shared" si="0"/>
        <v>0.37678800000000001</v>
      </c>
      <c r="N14" s="62">
        <f t="shared" ref="N14:N15" si="2">K14/R$2</f>
        <v>1.4293981280245736</v>
      </c>
      <c r="O14" s="79">
        <v>1.4776</v>
      </c>
    </row>
    <row r="15" spans="1:18" ht="15.75" x14ac:dyDescent="0.25">
      <c r="A15" s="41"/>
      <c r="B15" s="10" t="s">
        <v>36</v>
      </c>
      <c r="C15" s="11" t="s">
        <v>16</v>
      </c>
      <c r="D15" s="12">
        <v>42.57</v>
      </c>
      <c r="E15" s="25" t="s">
        <v>17</v>
      </c>
      <c r="F15" s="13" t="s">
        <v>18</v>
      </c>
      <c r="G15" s="13">
        <v>255</v>
      </c>
      <c r="H15" s="13">
        <v>255</v>
      </c>
      <c r="I15" s="15">
        <v>103</v>
      </c>
      <c r="J15" s="14">
        <v>1.5900000000000001E-2</v>
      </c>
      <c r="K15" s="61">
        <f>J15*D15</f>
        <v>0.67686299999999999</v>
      </c>
      <c r="L15" s="72">
        <f>$K15*$G15/1000</f>
        <v>0.172600065</v>
      </c>
      <c r="M15" s="72">
        <f t="shared" si="0"/>
        <v>-0.17258400000000002</v>
      </c>
      <c r="N15" s="62">
        <f t="shared" si="2"/>
        <v>0.65380335564635317</v>
      </c>
      <c r="O15" s="79">
        <v>-0.67679999999999996</v>
      </c>
    </row>
    <row r="16" spans="1:18" ht="15.75" x14ac:dyDescent="0.25">
      <c r="A16" s="41"/>
      <c r="B16" s="10" t="s">
        <v>37</v>
      </c>
      <c r="C16" s="26" t="s">
        <v>33</v>
      </c>
      <c r="D16" s="27" t="s">
        <v>38</v>
      </c>
      <c r="E16" s="25" t="s">
        <v>17</v>
      </c>
      <c r="F16" s="13" t="s">
        <v>18</v>
      </c>
      <c r="G16" s="83">
        <v>256</v>
      </c>
      <c r="H16" s="83">
        <v>0</v>
      </c>
      <c r="I16" s="15">
        <v>148</v>
      </c>
      <c r="J16" s="28">
        <v>1.4062499999999999E-3</v>
      </c>
      <c r="K16" s="61"/>
      <c r="L16" s="74"/>
      <c r="M16" s="74"/>
      <c r="N16" s="53"/>
      <c r="O16" s="79"/>
    </row>
    <row r="17" spans="1:16" ht="15.75" x14ac:dyDescent="0.25">
      <c r="A17" s="41"/>
      <c r="B17" s="10" t="s">
        <v>39</v>
      </c>
      <c r="C17" s="26" t="s">
        <v>33</v>
      </c>
      <c r="D17" s="27" t="s">
        <v>40</v>
      </c>
      <c r="E17" s="25" t="s">
        <v>17</v>
      </c>
      <c r="F17" s="13" t="s">
        <v>18</v>
      </c>
      <c r="G17" s="13"/>
      <c r="H17" s="13">
        <v>0</v>
      </c>
      <c r="I17" s="15">
        <v>148</v>
      </c>
      <c r="J17" s="28">
        <v>1.4062499999999999E-3</v>
      </c>
      <c r="K17" s="61"/>
      <c r="L17" s="74"/>
      <c r="M17" s="74"/>
      <c r="N17" s="53"/>
      <c r="O17" s="79"/>
      <c r="P17" s="56"/>
    </row>
    <row r="18" spans="1:16" ht="15.75" x14ac:dyDescent="0.25">
      <c r="A18" s="41"/>
      <c r="B18" s="10" t="s">
        <v>41</v>
      </c>
      <c r="C18" s="29" t="s">
        <v>42</v>
      </c>
      <c r="D18" s="12">
        <v>-7</v>
      </c>
      <c r="E18" s="25" t="s">
        <v>17</v>
      </c>
      <c r="F18" s="13" t="s">
        <v>26</v>
      </c>
      <c r="G18" s="13">
        <v>461</v>
      </c>
      <c r="H18" s="13">
        <v>461</v>
      </c>
      <c r="I18" s="15">
        <v>150</v>
      </c>
      <c r="J18" s="14">
        <v>7.1679999999999994E-2</v>
      </c>
      <c r="K18" s="61">
        <f>J18*D18</f>
        <v>-0.50175999999999998</v>
      </c>
      <c r="L18" s="72">
        <f>$K18*$G18/1000</f>
        <v>-0.23131135999999997</v>
      </c>
      <c r="M18" s="72">
        <f t="shared" ref="M18:M21" si="3">O18*H18/1000</f>
        <v>0.23197519999999999</v>
      </c>
      <c r="N18" s="62">
        <f t="shared" ref="N18:N21" si="4">K18/R$2</f>
        <v>-0.48466583596549695</v>
      </c>
      <c r="O18" s="79">
        <v>0.50319999999999998</v>
      </c>
    </row>
    <row r="19" spans="1:16" ht="15.75" x14ac:dyDescent="0.25">
      <c r="A19" s="41"/>
      <c r="B19" s="10" t="s">
        <v>43</v>
      </c>
      <c r="C19" s="29" t="s">
        <v>42</v>
      </c>
      <c r="D19" s="12">
        <v>8.9</v>
      </c>
      <c r="E19" s="25" t="s">
        <v>17</v>
      </c>
      <c r="F19" s="13" t="s">
        <v>26</v>
      </c>
      <c r="G19" s="13">
        <v>461</v>
      </c>
      <c r="H19" s="13">
        <v>461</v>
      </c>
      <c r="I19" s="15">
        <v>150</v>
      </c>
      <c r="J19" s="14">
        <v>7.1679999999999994E-2</v>
      </c>
      <c r="K19" s="61">
        <f>J19*D19</f>
        <v>0.63795199999999996</v>
      </c>
      <c r="L19" s="72">
        <f>$K19*$G19/1000</f>
        <v>0.29409587199999998</v>
      </c>
      <c r="M19" s="72">
        <f t="shared" si="3"/>
        <v>-0.29347259999999997</v>
      </c>
      <c r="N19" s="62">
        <f t="shared" si="4"/>
        <v>0.61621799144184608</v>
      </c>
      <c r="O19" s="79">
        <v>-0.63660000000000005</v>
      </c>
    </row>
    <row r="20" spans="1:16" ht="15.75" x14ac:dyDescent="0.25">
      <c r="A20" s="41"/>
      <c r="B20" s="10" t="s">
        <v>44</v>
      </c>
      <c r="C20" s="29" t="s">
        <v>42</v>
      </c>
      <c r="D20" s="12">
        <v>-10.49</v>
      </c>
      <c r="E20" s="25" t="s">
        <v>17</v>
      </c>
      <c r="F20" s="13" t="s">
        <v>26</v>
      </c>
      <c r="G20" s="13">
        <v>461</v>
      </c>
      <c r="H20" s="13">
        <v>461</v>
      </c>
      <c r="I20" s="15">
        <v>150</v>
      </c>
      <c r="J20" s="14">
        <v>7.1679999999999994E-2</v>
      </c>
      <c r="K20" s="61">
        <f>J20*D20</f>
        <v>-0.7519231999999999</v>
      </c>
      <c r="L20" s="72">
        <f>$K20*$G20/1000</f>
        <v>-0.34663659519999995</v>
      </c>
      <c r="M20" s="72">
        <f t="shared" si="3"/>
        <v>0.34699470000000004</v>
      </c>
      <c r="N20" s="62">
        <f t="shared" si="4"/>
        <v>-0.72630637418258037</v>
      </c>
      <c r="O20" s="79">
        <v>0.75270000000000004</v>
      </c>
    </row>
    <row r="21" spans="1:16" ht="15.75" x14ac:dyDescent="0.25">
      <c r="A21" s="41"/>
      <c r="B21" s="10" t="s">
        <v>45</v>
      </c>
      <c r="C21" s="29" t="s">
        <v>42</v>
      </c>
      <c r="D21" s="12">
        <v>11.73</v>
      </c>
      <c r="E21" s="25" t="s">
        <v>17</v>
      </c>
      <c r="F21" s="13" t="s">
        <v>26</v>
      </c>
      <c r="G21" s="15">
        <v>461</v>
      </c>
      <c r="H21" s="15">
        <v>461</v>
      </c>
      <c r="I21" s="15">
        <v>150</v>
      </c>
      <c r="J21" s="14">
        <v>7.1679999999999994E-2</v>
      </c>
      <c r="K21" s="61">
        <f>J21*D21</f>
        <v>0.84080639999999995</v>
      </c>
      <c r="L21" s="72">
        <f>$K21*$G21/1000</f>
        <v>0.38761175040000001</v>
      </c>
      <c r="M21" s="72">
        <f t="shared" si="3"/>
        <v>-0.38797759999999998</v>
      </c>
      <c r="N21" s="62">
        <f t="shared" si="4"/>
        <v>0.81216146512503984</v>
      </c>
      <c r="O21" s="79">
        <v>-0.84160000000000001</v>
      </c>
    </row>
    <row r="22" spans="1:16" ht="15.75" x14ac:dyDescent="0.25">
      <c r="A22" s="41"/>
      <c r="B22" s="10" t="s">
        <v>46</v>
      </c>
      <c r="C22" s="26" t="s">
        <v>33</v>
      </c>
      <c r="D22" s="27" t="s">
        <v>34</v>
      </c>
      <c r="E22" s="25" t="s">
        <v>17</v>
      </c>
      <c r="F22" s="13" t="s">
        <v>18</v>
      </c>
      <c r="G22" s="15"/>
      <c r="H22" s="15">
        <v>0</v>
      </c>
      <c r="I22" s="15">
        <v>148</v>
      </c>
      <c r="J22" s="28">
        <v>1.4062499999999999E-3</v>
      </c>
      <c r="K22" s="61"/>
      <c r="L22" s="74"/>
      <c r="M22" s="74"/>
      <c r="N22" s="53"/>
      <c r="O22" s="79"/>
    </row>
    <row r="23" spans="1:16" ht="16.5" thickBot="1" x14ac:dyDescent="0.3">
      <c r="A23" s="42"/>
      <c r="B23" s="16" t="s">
        <v>47</v>
      </c>
      <c r="C23" s="17" t="s">
        <v>48</v>
      </c>
      <c r="D23" s="18">
        <v>89</v>
      </c>
      <c r="E23" s="25" t="s">
        <v>13</v>
      </c>
      <c r="F23" s="13" t="s">
        <v>49</v>
      </c>
      <c r="G23" s="15">
        <v>1155</v>
      </c>
      <c r="H23" s="15">
        <v>1155</v>
      </c>
      <c r="I23" s="15">
        <v>150</v>
      </c>
      <c r="J23" s="21">
        <v>1.0060975609756098E-3</v>
      </c>
      <c r="K23" s="64">
        <f>J23*D23</f>
        <v>8.9542682926829265E-2</v>
      </c>
      <c r="L23" s="73">
        <f>$K23*$G23/1000</f>
        <v>0.10342179878048781</v>
      </c>
      <c r="M23" s="73" t="s">
        <v>75</v>
      </c>
      <c r="N23" s="65" t="s">
        <v>75</v>
      </c>
      <c r="O23" s="80" t="s">
        <v>80</v>
      </c>
    </row>
    <row r="24" spans="1:16" ht="15.75" x14ac:dyDescent="0.25">
      <c r="A24" s="47" t="s">
        <v>50</v>
      </c>
      <c r="B24" s="4" t="s">
        <v>51</v>
      </c>
      <c r="C24" s="24" t="s">
        <v>33</v>
      </c>
      <c r="D24" s="4">
        <v>0.43</v>
      </c>
      <c r="E24" s="22" t="s">
        <v>17</v>
      </c>
      <c r="F24" s="7" t="s">
        <v>18</v>
      </c>
      <c r="G24" s="23"/>
      <c r="H24" s="23">
        <v>0</v>
      </c>
      <c r="I24" s="23">
        <v>148</v>
      </c>
      <c r="J24" s="60">
        <v>1.4062499999999999E-3</v>
      </c>
      <c r="K24" s="61"/>
      <c r="L24" s="74"/>
      <c r="M24" s="74"/>
      <c r="N24" s="53"/>
      <c r="O24" s="79"/>
    </row>
    <row r="25" spans="1:16" ht="15.75" x14ac:dyDescent="0.25">
      <c r="A25" s="48"/>
      <c r="B25" s="10" t="s">
        <v>52</v>
      </c>
      <c r="C25" s="30" t="s">
        <v>33</v>
      </c>
      <c r="D25" s="10">
        <v>1.8</v>
      </c>
      <c r="E25" s="25" t="s">
        <v>17</v>
      </c>
      <c r="F25" s="13" t="s">
        <v>18</v>
      </c>
      <c r="G25" s="15"/>
      <c r="H25" s="15">
        <v>0</v>
      </c>
      <c r="I25" s="15">
        <v>148</v>
      </c>
      <c r="J25" s="28">
        <v>1.4062499999999999E-3</v>
      </c>
      <c r="K25" s="61"/>
      <c r="L25" s="74"/>
      <c r="M25" s="74"/>
      <c r="N25" s="53"/>
      <c r="O25" s="79"/>
    </row>
    <row r="26" spans="1:16" ht="15.75" x14ac:dyDescent="0.25">
      <c r="A26" s="48"/>
      <c r="B26" s="10" t="s">
        <v>53</v>
      </c>
      <c r="C26" s="30" t="s">
        <v>25</v>
      </c>
      <c r="D26" s="10">
        <v>16.5</v>
      </c>
      <c r="E26" s="25" t="s">
        <v>17</v>
      </c>
      <c r="F26" s="13" t="s">
        <v>26</v>
      </c>
      <c r="G26" s="15">
        <v>462</v>
      </c>
      <c r="H26" s="15">
        <v>462</v>
      </c>
      <c r="I26" s="15">
        <v>150</v>
      </c>
      <c r="J26" s="14">
        <v>7.1989999999999998E-2</v>
      </c>
      <c r="K26" s="61">
        <f>J26*D26</f>
        <v>1.187835</v>
      </c>
      <c r="L26" s="72">
        <f>$K26*$G26/1000</f>
        <v>0.54877977</v>
      </c>
      <c r="M26" s="72">
        <f t="shared" ref="M26:M27" si="5">O26*H26/1000</f>
        <v>0.53989320000000007</v>
      </c>
      <c r="N26" s="62">
        <f t="shared" ref="N26:N27" si="6">K26/R$2</f>
        <v>1.1473673534440292</v>
      </c>
      <c r="O26" s="79">
        <v>1.1686000000000001</v>
      </c>
    </row>
    <row r="27" spans="1:16" ht="15.75" x14ac:dyDescent="0.25">
      <c r="A27" s="48"/>
      <c r="B27" s="10" t="s">
        <v>54</v>
      </c>
      <c r="C27" s="30" t="s">
        <v>25</v>
      </c>
      <c r="D27" s="10">
        <v>19.5</v>
      </c>
      <c r="E27" s="25" t="s">
        <v>17</v>
      </c>
      <c r="F27" s="13" t="s">
        <v>26</v>
      </c>
      <c r="G27" s="15">
        <v>462</v>
      </c>
      <c r="H27" s="15">
        <v>462</v>
      </c>
      <c r="I27" s="15">
        <v>150</v>
      </c>
      <c r="J27" s="14">
        <v>7.1989999999999998E-2</v>
      </c>
      <c r="K27" s="61">
        <f>J27*D27</f>
        <v>1.403805</v>
      </c>
      <c r="L27" s="72">
        <f>$K27*$G27/1000</f>
        <v>0.64855790999999996</v>
      </c>
      <c r="M27" s="72">
        <f t="shared" si="5"/>
        <v>-0.62656440000000002</v>
      </c>
      <c r="N27" s="62">
        <f t="shared" si="6"/>
        <v>1.3559795995247617</v>
      </c>
      <c r="O27" s="79">
        <v>-1.3562000000000001</v>
      </c>
    </row>
    <row r="28" spans="1:16" ht="15.75" x14ac:dyDescent="0.25">
      <c r="A28" s="48"/>
      <c r="B28" s="10" t="s">
        <v>55</v>
      </c>
      <c r="C28" s="30" t="s">
        <v>33</v>
      </c>
      <c r="D28" s="10">
        <v>0.85</v>
      </c>
      <c r="E28" s="25" t="s">
        <v>17</v>
      </c>
      <c r="F28" s="13" t="s">
        <v>18</v>
      </c>
      <c r="G28" s="15"/>
      <c r="H28" s="15">
        <v>0</v>
      </c>
      <c r="I28" s="15">
        <v>148</v>
      </c>
      <c r="J28" s="28">
        <v>1.4062499999999999E-3</v>
      </c>
      <c r="K28" s="61"/>
      <c r="L28" s="74"/>
      <c r="M28" s="74"/>
      <c r="N28" s="53"/>
      <c r="O28" s="79"/>
    </row>
    <row r="29" spans="1:16" ht="15.75" x14ac:dyDescent="0.25">
      <c r="A29" s="48"/>
      <c r="B29" s="10" t="s">
        <v>56</v>
      </c>
      <c r="C29" s="30" t="s">
        <v>25</v>
      </c>
      <c r="D29" s="10">
        <v>10.7</v>
      </c>
      <c r="E29" s="25" t="s">
        <v>17</v>
      </c>
      <c r="F29" s="13" t="s">
        <v>26</v>
      </c>
      <c r="G29" s="15">
        <v>462</v>
      </c>
      <c r="H29" s="15">
        <v>462</v>
      </c>
      <c r="I29" s="15">
        <v>150</v>
      </c>
      <c r="J29" s="14">
        <v>7.1989999999999998E-2</v>
      </c>
      <c r="K29" s="61">
        <f>J29*D29</f>
        <v>0.77029299999999989</v>
      </c>
      <c r="L29" s="72">
        <f>$K29*$G29/1000</f>
        <v>0.35587536599999992</v>
      </c>
      <c r="M29" s="72">
        <f t="shared" ref="M29:M30" si="7">O29*H29/1000</f>
        <v>0.35010360000000001</v>
      </c>
      <c r="N29" s="62">
        <f t="shared" ref="N29:N30" si="8">K29/R$2</f>
        <v>0.74405034435461281</v>
      </c>
      <c r="O29" s="79">
        <v>0.75780000000000003</v>
      </c>
    </row>
    <row r="30" spans="1:16" ht="15.75" x14ac:dyDescent="0.25">
      <c r="A30" s="48"/>
      <c r="B30" s="10" t="s">
        <v>57</v>
      </c>
      <c r="C30" s="30" t="s">
        <v>25</v>
      </c>
      <c r="D30" s="10">
        <v>14.4</v>
      </c>
      <c r="E30" s="25" t="s">
        <v>17</v>
      </c>
      <c r="F30" s="13" t="s">
        <v>26</v>
      </c>
      <c r="G30" s="15">
        <v>462</v>
      </c>
      <c r="H30" s="15">
        <v>462</v>
      </c>
      <c r="I30" s="15">
        <v>150</v>
      </c>
      <c r="J30" s="14">
        <v>7.1989999999999998E-2</v>
      </c>
      <c r="K30" s="61">
        <f>J30*D30</f>
        <v>1.036656</v>
      </c>
      <c r="L30" s="72">
        <f>$K30*$G30/1000</f>
        <v>0.47893507200000002</v>
      </c>
      <c r="M30" s="72">
        <f t="shared" si="7"/>
        <v>-0.4711476</v>
      </c>
      <c r="N30" s="62">
        <f t="shared" si="8"/>
        <v>1.0013387811875165</v>
      </c>
      <c r="O30" s="79">
        <v>-1.0198</v>
      </c>
      <c r="P30" s="57"/>
    </row>
    <row r="31" spans="1:16" ht="15.75" x14ac:dyDescent="0.25">
      <c r="A31" s="48"/>
      <c r="B31" s="10" t="s">
        <v>58</v>
      </c>
      <c r="C31" s="30" t="s">
        <v>59</v>
      </c>
      <c r="D31" s="10">
        <v>8.8699999999999992</v>
      </c>
      <c r="E31" s="25" t="s">
        <v>17</v>
      </c>
      <c r="F31" s="13" t="s">
        <v>18</v>
      </c>
      <c r="G31" s="15"/>
      <c r="H31" s="15">
        <v>0</v>
      </c>
      <c r="I31" s="15">
        <v>140</v>
      </c>
      <c r="J31" s="15"/>
      <c r="K31" s="61"/>
      <c r="L31" s="74"/>
      <c r="M31" s="74"/>
      <c r="N31" s="53"/>
      <c r="O31" s="79"/>
    </row>
    <row r="32" spans="1:16" ht="15.75" x14ac:dyDescent="0.25">
      <c r="A32" s="48"/>
      <c r="B32" s="10" t="s">
        <v>60</v>
      </c>
      <c r="C32" s="30" t="s">
        <v>61</v>
      </c>
      <c r="D32" s="10">
        <v>226</v>
      </c>
      <c r="E32" s="25" t="s">
        <v>13</v>
      </c>
      <c r="F32" s="13" t="s">
        <v>26</v>
      </c>
      <c r="G32" s="15">
        <v>850</v>
      </c>
      <c r="H32" s="15" t="s">
        <v>75</v>
      </c>
      <c r="I32" s="15">
        <v>124</v>
      </c>
      <c r="J32" s="14">
        <v>9.0909090909090909E-4</v>
      </c>
      <c r="K32" s="61">
        <f>J32*D32</f>
        <v>0.20545454545454545</v>
      </c>
      <c r="L32" s="72"/>
      <c r="M32" s="74"/>
      <c r="N32" s="53"/>
      <c r="O32" s="81"/>
    </row>
    <row r="33" spans="1:15" ht="15.75" x14ac:dyDescent="0.25">
      <c r="A33" s="48"/>
      <c r="B33" s="10" t="s">
        <v>62</v>
      </c>
      <c r="C33" s="30" t="s">
        <v>63</v>
      </c>
      <c r="D33" s="10">
        <v>51.9</v>
      </c>
      <c r="E33" s="25" t="s">
        <v>13</v>
      </c>
      <c r="F33" s="13" t="s">
        <v>26</v>
      </c>
      <c r="G33" s="15">
        <v>466</v>
      </c>
      <c r="H33" s="15">
        <v>466</v>
      </c>
      <c r="I33" s="15">
        <v>150</v>
      </c>
      <c r="J33" s="31">
        <f>7.45/300</f>
        <v>2.4833333333333332E-2</v>
      </c>
      <c r="K33" s="61">
        <f>J33*D33</f>
        <v>1.2888499999999998</v>
      </c>
      <c r="L33" s="72">
        <f>$K33*$G33/1000</f>
        <v>0.60060409999999986</v>
      </c>
      <c r="M33" s="72">
        <f t="shared" ref="M33:M34" si="9">O33*H33/1000</f>
        <v>0.59200639999999993</v>
      </c>
      <c r="N33" s="62">
        <f>K33/R$2</f>
        <v>1.2449409332831047</v>
      </c>
      <c r="O33" s="79">
        <v>1.2704</v>
      </c>
    </row>
    <row r="34" spans="1:15" ht="15.75" x14ac:dyDescent="0.25">
      <c r="A34" s="48"/>
      <c r="B34" s="10" t="s">
        <v>64</v>
      </c>
      <c r="C34" s="30" t="s">
        <v>63</v>
      </c>
      <c r="D34" s="10">
        <v>57.1</v>
      </c>
      <c r="E34" s="25" t="s">
        <v>13</v>
      </c>
      <c r="F34" s="13" t="s">
        <v>26</v>
      </c>
      <c r="G34" s="15">
        <v>466</v>
      </c>
      <c r="H34" s="15">
        <v>466</v>
      </c>
      <c r="I34" s="15">
        <v>150</v>
      </c>
      <c r="J34" s="31">
        <f>7.45/300</f>
        <v>2.4833333333333332E-2</v>
      </c>
      <c r="K34" s="61">
        <f>J34*D34</f>
        <v>1.4179833333333334</v>
      </c>
      <c r="L34" s="72">
        <f>$K34*$G34/1000</f>
        <v>0.66078023333333336</v>
      </c>
      <c r="M34" s="72">
        <f t="shared" si="9"/>
        <v>-0.64825260000000007</v>
      </c>
      <c r="N34" s="62">
        <f>K34/R$2</f>
        <v>1.3696748996236088</v>
      </c>
      <c r="O34" s="79">
        <v>-1.3911</v>
      </c>
    </row>
    <row r="35" spans="1:15" ht="16.5" thickBot="1" x14ac:dyDescent="0.3">
      <c r="A35" s="49"/>
      <c r="B35" s="32" t="s">
        <v>65</v>
      </c>
      <c r="C35" s="33" t="s">
        <v>66</v>
      </c>
      <c r="D35" s="16"/>
      <c r="E35" s="25" t="s">
        <v>17</v>
      </c>
      <c r="F35" s="13" t="s">
        <v>18</v>
      </c>
      <c r="G35" s="13" t="s">
        <v>67</v>
      </c>
      <c r="H35" s="13">
        <v>0</v>
      </c>
      <c r="I35" s="15">
        <v>70</v>
      </c>
      <c r="J35" s="15">
        <v>1.36E-4</v>
      </c>
      <c r="K35" s="64"/>
      <c r="L35" s="73"/>
      <c r="M35" s="73"/>
      <c r="N35" s="65"/>
      <c r="O35" s="68"/>
    </row>
    <row r="36" spans="1:15" ht="16.5" thickBot="1" x14ac:dyDescent="0.3">
      <c r="A36" s="34" t="s">
        <v>68</v>
      </c>
      <c r="B36" s="35" t="s">
        <v>69</v>
      </c>
      <c r="C36" s="36" t="s">
        <v>70</v>
      </c>
      <c r="D36" s="35">
        <v>201.7</v>
      </c>
      <c r="E36" s="37" t="s">
        <v>13</v>
      </c>
      <c r="F36" s="38" t="s">
        <v>26</v>
      </c>
      <c r="G36" s="35"/>
      <c r="H36" s="35"/>
      <c r="I36" s="39"/>
      <c r="J36" s="35"/>
      <c r="K36" s="67" t="s">
        <v>75</v>
      </c>
      <c r="L36" s="75" t="s">
        <v>75</v>
      </c>
      <c r="M36" s="75" t="s">
        <v>75</v>
      </c>
      <c r="N36" s="69" t="s">
        <v>75</v>
      </c>
      <c r="O36" s="70" t="s">
        <v>75</v>
      </c>
    </row>
    <row r="37" spans="1:15" ht="15.75" x14ac:dyDescent="0.25">
      <c r="A37" s="41" t="s">
        <v>71</v>
      </c>
      <c r="B37" s="10" t="s">
        <v>72</v>
      </c>
      <c r="C37" s="30" t="s">
        <v>25</v>
      </c>
      <c r="D37" s="12">
        <v>-6.79</v>
      </c>
      <c r="E37" s="25" t="s">
        <v>17</v>
      </c>
      <c r="F37" s="13" t="s">
        <v>26</v>
      </c>
      <c r="G37" s="15">
        <v>462</v>
      </c>
      <c r="H37" s="15">
        <v>462</v>
      </c>
      <c r="I37" s="15">
        <v>150</v>
      </c>
      <c r="J37" s="14">
        <v>7.1989999999999998E-2</v>
      </c>
      <c r="K37" s="61">
        <f>J37*D37</f>
        <v>-0.48881209999999997</v>
      </c>
      <c r="L37" s="72">
        <f>$K37*$G37/1000</f>
        <v>-0.22583119019999998</v>
      </c>
      <c r="M37" s="72" t="s">
        <v>75</v>
      </c>
      <c r="N37" s="53" t="s">
        <v>75</v>
      </c>
      <c r="O37" s="54" t="s">
        <v>75</v>
      </c>
    </row>
    <row r="38" spans="1:15" ht="15.75" x14ac:dyDescent="0.25">
      <c r="A38" s="41"/>
      <c r="B38" s="10" t="s">
        <v>73</v>
      </c>
      <c r="C38" s="30" t="s">
        <v>25</v>
      </c>
      <c r="D38" s="12">
        <v>11.54</v>
      </c>
      <c r="E38" s="25" t="s">
        <v>17</v>
      </c>
      <c r="F38" s="13" t="s">
        <v>26</v>
      </c>
      <c r="G38" s="15">
        <v>462</v>
      </c>
      <c r="H38" s="15">
        <v>462</v>
      </c>
      <c r="I38" s="15">
        <v>150</v>
      </c>
      <c r="J38" s="14">
        <v>7.1989999999999998E-2</v>
      </c>
      <c r="K38" s="61">
        <f>J38*D38</f>
        <v>0.83076459999999996</v>
      </c>
      <c r="L38" s="72">
        <f>$K38*$G38/1000</f>
        <v>0.38381324519999999</v>
      </c>
      <c r="M38" s="72" t="s">
        <v>75</v>
      </c>
      <c r="N38" s="53" t="s">
        <v>75</v>
      </c>
      <c r="O38" s="54" t="s">
        <v>75</v>
      </c>
    </row>
    <row r="39" spans="1:15" ht="16.5" thickBot="1" x14ac:dyDescent="0.3">
      <c r="A39" s="42"/>
      <c r="B39" s="16" t="s">
        <v>74</v>
      </c>
      <c r="C39" s="33" t="s">
        <v>33</v>
      </c>
      <c r="D39" s="18"/>
      <c r="E39" s="40" t="s">
        <v>17</v>
      </c>
      <c r="F39" s="19" t="s">
        <v>18</v>
      </c>
      <c r="G39" s="20"/>
      <c r="H39" s="20"/>
      <c r="I39" s="20">
        <v>148</v>
      </c>
      <c r="J39" s="71">
        <v>1.4062499999999999E-3</v>
      </c>
      <c r="K39" s="64"/>
      <c r="L39" s="73"/>
      <c r="M39" s="73"/>
      <c r="N39" s="66"/>
      <c r="O39" s="20"/>
    </row>
    <row r="40" spans="1:15" x14ac:dyDescent="0.25">
      <c r="K40" s="63"/>
    </row>
  </sheetData>
  <mergeCells count="6">
    <mergeCell ref="E1:O1"/>
    <mergeCell ref="A37:A39"/>
    <mergeCell ref="A1:D1"/>
    <mergeCell ref="A3:A12"/>
    <mergeCell ref="A13:A23"/>
    <mergeCell ref="A24:A35"/>
  </mergeCells>
  <phoneticPr fontId="4" type="noConversion"/>
  <pageMargins left="0.70000000000000007" right="0.70000000000000007" top="0.75000000000000011" bottom="0.75000000000000011" header="0.30000000000000004" footer="0.30000000000000004"/>
  <pageSetup paperSize="9" scale="71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anewboro</dc:creator>
  <cp:lastModifiedBy>Olav Ejner Berrig</cp:lastModifiedBy>
  <cp:lastPrinted>2011-06-06T06:54:12Z</cp:lastPrinted>
  <dcterms:created xsi:type="dcterms:W3CDTF">2011-06-02T12:06:43Z</dcterms:created>
  <dcterms:modified xsi:type="dcterms:W3CDTF">2014-02-07T12:29:56Z</dcterms:modified>
</cp:coreProperties>
</file>