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ern.ch\dfs\Users\b\berrig\Desktop\"/>
    </mc:Choice>
  </mc:AlternateContent>
  <bookViews>
    <workbookView xWindow="480" yWindow="30" windowWidth="18060" windowHeight="6810"/>
  </bookViews>
  <sheets>
    <sheet name="Sheet1" sheetId="1" r:id="rId1"/>
    <sheet name="Sheet2" sheetId="2" r:id="rId2"/>
    <sheet name="Sheet3" sheetId="3" r:id="rId3"/>
  </sheets>
  <calcPr calcId="152511" refMode="R1C1"/>
</workbook>
</file>

<file path=xl/calcChain.xml><?xml version="1.0" encoding="utf-8"?>
<calcChain xmlns="http://schemas.openxmlformats.org/spreadsheetml/2006/main">
  <c r="I16" i="1" l="1"/>
  <c r="J16" i="1" s="1"/>
  <c r="I9" i="1"/>
  <c r="J9" i="1" s="1"/>
  <c r="K9" i="1" s="1"/>
  <c r="I6" i="1"/>
  <c r="J6" i="1" s="1"/>
  <c r="I13" i="1"/>
  <c r="I15" i="1"/>
  <c r="J15" i="1" s="1"/>
  <c r="K15" i="1" s="1"/>
  <c r="L15" i="1" s="1"/>
  <c r="I14" i="1"/>
  <c r="J14" i="1" s="1"/>
  <c r="J13" i="1"/>
  <c r="I8" i="1"/>
  <c r="J8" i="1" s="1"/>
  <c r="I7" i="1"/>
  <c r="J7" i="1" s="1"/>
  <c r="I5" i="1"/>
  <c r="J5" i="1" s="1"/>
  <c r="K6" i="1" l="1"/>
  <c r="K16" i="1"/>
  <c r="E9" i="1"/>
  <c r="L9" i="1"/>
  <c r="M9" i="1" s="1"/>
  <c r="N9" i="1" s="1"/>
  <c r="K14" i="1"/>
  <c r="K13" i="1"/>
  <c r="K8" i="1"/>
  <c r="K7" i="1"/>
  <c r="E7" i="1" s="1"/>
  <c r="K5" i="1"/>
  <c r="E14" i="1"/>
  <c r="E15" i="1"/>
  <c r="E13" i="1"/>
  <c r="E8" i="1"/>
  <c r="E5" i="1"/>
  <c r="M15" i="1"/>
  <c r="N15" i="1" s="1"/>
  <c r="L14" i="1"/>
  <c r="M14" i="1" s="1"/>
  <c r="N14" i="1" s="1"/>
  <c r="L13" i="1"/>
  <c r="M13" i="1" s="1"/>
  <c r="N13" i="1" s="1"/>
  <c r="L8" i="1"/>
  <c r="M8" i="1" s="1"/>
  <c r="N8" i="1" s="1"/>
  <c r="L7" i="1"/>
  <c r="M7" i="1" s="1"/>
  <c r="N7" i="1" s="1"/>
  <c r="L5" i="1"/>
  <c r="M5" i="1" s="1"/>
  <c r="N5" i="1" s="1"/>
  <c r="E6" i="1" l="1"/>
  <c r="L6" i="1"/>
  <c r="M6" i="1" s="1"/>
  <c r="N6" i="1" s="1"/>
  <c r="E16" i="1"/>
  <c r="L16" i="1"/>
  <c r="M16" i="1" s="1"/>
  <c r="N16" i="1" s="1"/>
</calcChain>
</file>

<file path=xl/comments1.xml><?xml version="1.0" encoding="utf-8"?>
<comments xmlns="http://schemas.openxmlformats.org/spreadsheetml/2006/main">
  <authors>
    <author>berrig</author>
    <author>Olav Ejner Berrig</author>
  </authors>
  <commentList>
    <comment ref="D3" authorId="0" shapeId="0">
      <text>
        <r>
          <rPr>
            <sz val="8"/>
            <color indexed="81"/>
            <rFont val="Tahoma"/>
          </rPr>
          <t>1 sigma</t>
        </r>
      </text>
    </comment>
    <comment ref="G3" authorId="0" shapeId="0">
      <text>
        <r>
          <rPr>
            <sz val="8"/>
            <color indexed="81"/>
            <rFont val="Tahoma"/>
            <family val="2"/>
          </rPr>
          <t>Beta function at the position of MDVW.51732, which will be replaced by the SLAC collimator</t>
        </r>
      </text>
    </comment>
    <comment ref="D5" authorId="1" shapeId="0">
      <text>
        <r>
          <rPr>
            <b/>
            <sz val="9"/>
            <color indexed="81"/>
            <rFont val="Tahoma"/>
            <charset val="1"/>
          </rPr>
          <t>Olav Ejner Berrig:</t>
        </r>
        <r>
          <rPr>
            <sz val="9"/>
            <color indexed="81"/>
            <rFont val="Tahoma"/>
            <charset val="1"/>
          </rPr>
          <t xml:space="preserve">
Corrected 18/6/2015, according to report:
https://edms.cern.ch/file/1509798/3/dump_lss5_aperture_spec.pdf </t>
        </r>
      </text>
    </comment>
    <comment ref="I5" authorId="0" shapeId="0">
      <text>
        <r>
          <rPr>
            <sz val="8"/>
            <color indexed="81"/>
            <rFont val="Tahoma"/>
            <charset val="1"/>
          </rPr>
          <t xml:space="preserve">E0 for proton: 0.93819 GeV
</t>
        </r>
      </text>
    </comment>
    <comment ref="F7" authorId="0" shapeId="0">
      <text>
        <r>
          <rPr>
            <b/>
            <sz val="8"/>
            <color indexed="81"/>
            <rFont val="Tahoma"/>
          </rPr>
          <t>optics parameters:</t>
        </r>
        <r>
          <rPr>
            <sz val="8"/>
            <color indexed="81"/>
            <rFont val="Tahoma"/>
          </rPr>
          <t xml:space="preserve">
The dispersion for the multiturn extraction is not known yet. The value for the CT is used.</t>
        </r>
      </text>
    </comment>
    <comment ref="D11" authorId="0" shapeId="0">
      <text>
        <r>
          <rPr>
            <sz val="8"/>
            <color indexed="81"/>
            <rFont val="Tahoma"/>
          </rPr>
          <t>1 sigma</t>
        </r>
      </text>
    </comment>
    <comment ref="G11" authorId="0" shapeId="0">
      <text>
        <r>
          <rPr>
            <sz val="8"/>
            <color indexed="81"/>
            <rFont val="Tahoma"/>
            <family val="2"/>
          </rPr>
          <t>Beta function at the position of MDVW.51732, which will be replaced by the SLAC collimator</t>
        </r>
      </text>
    </comment>
  </commentList>
</comments>
</file>

<file path=xl/sharedStrings.xml><?xml version="1.0" encoding="utf-8"?>
<sst xmlns="http://schemas.openxmlformats.org/spreadsheetml/2006/main" count="60" uniqueCount="35">
  <si>
    <t>Momentum</t>
  </si>
  <si>
    <t>norm. HOR emittance</t>
  </si>
  <si>
    <t>Dispersion</t>
  </si>
  <si>
    <t>Betx</t>
  </si>
  <si>
    <t>dp/p</t>
  </si>
  <si>
    <t>gamma * beta</t>
  </si>
  <si>
    <t>1 sigma</t>
  </si>
  <si>
    <t>Beam size</t>
  </si>
  <si>
    <t>5 * Beam size</t>
  </si>
  <si>
    <t>[GeV/c]</t>
  </si>
  <si>
    <t>[um]</t>
  </si>
  <si>
    <t>[m]</t>
  </si>
  <si>
    <t>[10-3]</t>
  </si>
  <si>
    <t>[mm]</t>
  </si>
  <si>
    <t>CT</t>
  </si>
  <si>
    <t>MTE</t>
  </si>
  <si>
    <t>LHCP</t>
  </si>
  <si>
    <t>gamma</t>
  </si>
  <si>
    <t>beta</t>
  </si>
  <si>
    <t>SPS beam sizes</t>
  </si>
  <si>
    <t>HORIZONTAL</t>
  </si>
  <si>
    <t>VERTICAL</t>
  </si>
  <si>
    <t>Bety</t>
  </si>
  <si>
    <t>norm. VER emittance</t>
  </si>
  <si>
    <t>HOR emit.</t>
  </si>
  <si>
    <t>VER emit.</t>
  </si>
  <si>
    <t>Slow extraction to North area</t>
  </si>
  <si>
    <t>LHC Ions</t>
  </si>
  <si>
    <t xml:space="preserve">See also:   </t>
  </si>
  <si>
    <t>https://emetral.web.cern.ch/emetral/SPSmachine/SPS.htm</t>
  </si>
  <si>
    <t>and go to:</t>
  </si>
  <si>
    <t>SPSAperture_BetaOnly_SortedInX.xls</t>
  </si>
  <si>
    <t>SPSAperture_BetaOnly_SortedInY.xls</t>
  </si>
  <si>
    <t xml:space="preserve">              or:</t>
  </si>
  <si>
    <t>3.5 * Beam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</si>
</sst>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16"/>
      <color rgb="FFFF0000"/>
      <name val="Calibri"/>
      <family val="2"/>
      <scheme val="minor"/>
    </font>
    <font>
      <sz val="8"/>
      <color indexed="81"/>
      <name val="Tahoma"/>
      <family val="2"/>
    </font>
    <font>
      <u/>
      <sz val="11"/>
      <color theme="10"/>
      <name val="Calibri"/>
      <family val="2"/>
    </font>
    <font>
      <sz val="11"/>
      <color rgb="FF0066CC"/>
      <name val="Calibri"/>
      <family val="2"/>
      <scheme val="minor"/>
    </font>
    <font>
      <sz val="11"/>
      <color rgb="FF0066F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2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/>
    <xf numFmtId="0" fontId="10" fillId="0" borderId="0" xfId="3" applyAlignment="1" applyProtection="1"/>
    <xf numFmtId="0" fontId="11" fillId="0" borderId="0" xfId="0" applyFont="1" applyAlignment="1">
      <alignment horizontal="left"/>
    </xf>
    <xf numFmtId="0" fontId="12" fillId="0" borderId="0" xfId="0" applyFont="1"/>
  </cellXfs>
  <cellStyles count="4">
    <cellStyle name="Hyperlink" xfId="3" builtinId="8"/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colors>
    <mruColors>
      <color rgb="FF0066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metral.web.cern.ch/emetral/SPSmachine/SPS.ht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9"/>
  <sheetViews>
    <sheetView tabSelected="1" topLeftCell="A2" workbookViewId="0">
      <selection activeCell="D6" sqref="D6"/>
    </sheetView>
  </sheetViews>
  <sheetFormatPr defaultRowHeight="15" x14ac:dyDescent="0.25"/>
  <cols>
    <col min="2" max="2" width="27" customWidth="1"/>
    <col min="3" max="3" width="10.42578125" customWidth="1"/>
    <col min="4" max="4" width="20.85546875" customWidth="1"/>
    <col min="5" max="5" width="10.42578125" customWidth="1"/>
    <col min="6" max="6" width="10" customWidth="1"/>
    <col min="7" max="7" width="8.5703125" customWidth="1"/>
    <col min="8" max="8" width="10.7109375" customWidth="1"/>
    <col min="9" max="9" width="7" customWidth="1"/>
    <col min="10" max="10" width="5.5703125" customWidth="1"/>
    <col min="11" max="11" width="13.28515625" customWidth="1"/>
    <col min="13" max="13" width="13.42578125" customWidth="1"/>
    <col min="14" max="14" width="15.28515625" customWidth="1"/>
  </cols>
  <sheetData>
    <row r="1" spans="2:14" ht="21" x14ac:dyDescent="0.35">
      <c r="B1" s="7" t="s">
        <v>19</v>
      </c>
    </row>
    <row r="2" spans="2:14" x14ac:dyDescent="0.25">
      <c r="G2" s="5"/>
    </row>
    <row r="3" spans="2:14" x14ac:dyDescent="0.25">
      <c r="B3" s="6" t="s">
        <v>20</v>
      </c>
      <c r="C3" s="2" t="s">
        <v>0</v>
      </c>
      <c r="D3" s="2" t="s">
        <v>1</v>
      </c>
      <c r="E3" s="5" t="s">
        <v>24</v>
      </c>
      <c r="F3" s="2" t="s">
        <v>2</v>
      </c>
      <c r="G3" s="2" t="s">
        <v>3</v>
      </c>
      <c r="H3" s="2" t="s">
        <v>4</v>
      </c>
      <c r="I3" s="2" t="s">
        <v>17</v>
      </c>
      <c r="J3" s="2" t="s">
        <v>18</v>
      </c>
      <c r="K3" s="2" t="s">
        <v>5</v>
      </c>
      <c r="L3" s="2" t="s">
        <v>6</v>
      </c>
      <c r="M3" s="2" t="s">
        <v>7</v>
      </c>
      <c r="N3" s="2" t="s">
        <v>8</v>
      </c>
    </row>
    <row r="4" spans="2:14" x14ac:dyDescent="0.25">
      <c r="C4" s="2" t="s">
        <v>9</v>
      </c>
      <c r="D4" s="2" t="s">
        <v>10</v>
      </c>
      <c r="E4" s="2" t="s">
        <v>10</v>
      </c>
      <c r="F4" s="2" t="s">
        <v>11</v>
      </c>
      <c r="G4" s="2" t="s">
        <v>11</v>
      </c>
      <c r="H4" s="2" t="s">
        <v>12</v>
      </c>
      <c r="K4" s="2"/>
      <c r="L4" s="2" t="s">
        <v>13</v>
      </c>
      <c r="M4" s="2" t="s">
        <v>13</v>
      </c>
      <c r="N4" s="2" t="s">
        <v>13</v>
      </c>
    </row>
    <row r="5" spans="2:14" x14ac:dyDescent="0.25">
      <c r="B5" t="s">
        <v>14</v>
      </c>
      <c r="C5" s="3">
        <v>14</v>
      </c>
      <c r="D5" s="4">
        <v>12</v>
      </c>
      <c r="E5" s="4">
        <f>D5/K5</f>
        <v>0.80416285714285718</v>
      </c>
      <c r="F5" s="4">
        <v>1.2949999999999999</v>
      </c>
      <c r="G5" s="4">
        <v>50</v>
      </c>
      <c r="H5" s="3">
        <v>0.6</v>
      </c>
      <c r="I5" s="4">
        <f>SQRT(C5^2+0.93819^2)/0.93819</f>
        <v>14.955819735098398</v>
      </c>
      <c r="J5" s="4">
        <f>SQRT(1-1/I5^2)</f>
        <v>0.99776212522525365</v>
      </c>
      <c r="K5" s="4">
        <f>I5*J5</f>
        <v>14.922350483377567</v>
      </c>
      <c r="L5" s="4">
        <f>SQRT(D5*G5/K5+(F5*H5)^2)</f>
        <v>6.3884170071421345</v>
      </c>
      <c r="M5" s="4">
        <f t="shared" ref="M5:M8" si="0">2*L5</f>
        <v>12.776834014284269</v>
      </c>
      <c r="N5" s="4">
        <f>5*M5</f>
        <v>63.884170071421345</v>
      </c>
    </row>
    <row r="6" spans="2:14" x14ac:dyDescent="0.25">
      <c r="B6" t="s">
        <v>26</v>
      </c>
      <c r="C6" s="3">
        <v>400</v>
      </c>
      <c r="D6" s="4">
        <v>17</v>
      </c>
      <c r="E6" s="4">
        <f>D6/K6</f>
        <v>3.9873075000000001E-2</v>
      </c>
      <c r="F6" s="4">
        <v>1.2949999999999999</v>
      </c>
      <c r="G6" s="4">
        <v>50</v>
      </c>
      <c r="H6" s="3">
        <v>0.6</v>
      </c>
      <c r="I6" s="4">
        <f>SQRT(C6^2+0.93819^2)/0.93819</f>
        <v>426.35404368953192</v>
      </c>
      <c r="J6" s="4">
        <f>SQRT(1-1/I6^2)</f>
        <v>0.99999724938486101</v>
      </c>
      <c r="K6" s="4">
        <f>I6*J6</f>
        <v>426.35287095364475</v>
      </c>
      <c r="L6" s="4">
        <f>SQRT(D6*G6/K6+(F6*H6)^2)</f>
        <v>1.611639770544274</v>
      </c>
      <c r="M6" s="4">
        <f t="shared" ref="M6" si="1">2*L6</f>
        <v>3.223279541088548</v>
      </c>
      <c r="N6" s="4">
        <f>5*M6</f>
        <v>16.11639770544274</v>
      </c>
    </row>
    <row r="7" spans="2:14" x14ac:dyDescent="0.25">
      <c r="B7" t="s">
        <v>15</v>
      </c>
      <c r="C7" s="3">
        <v>14</v>
      </c>
      <c r="D7" s="4">
        <v>11.2</v>
      </c>
      <c r="E7" s="4">
        <f>D7/K7</f>
        <v>0.750552</v>
      </c>
      <c r="F7" s="4">
        <v>1.2949999999999999</v>
      </c>
      <c r="G7" s="4">
        <v>50</v>
      </c>
      <c r="H7" s="3">
        <v>0.6</v>
      </c>
      <c r="I7" s="4">
        <f>SQRT(C7^2+0.93819^2)/0.93819</f>
        <v>14.955819735098398</v>
      </c>
      <c r="J7" s="4">
        <f>SQRT(1-1/I7^2)</f>
        <v>0.99776212522525365</v>
      </c>
      <c r="K7" s="4">
        <f>I7*J7</f>
        <v>14.922350483377567</v>
      </c>
      <c r="L7" s="4">
        <f>SQRT(D7*G7/K7+(F7*H7)^2)</f>
        <v>6.1750570037854713</v>
      </c>
      <c r="M7" s="4">
        <f t="shared" si="0"/>
        <v>12.350114007570943</v>
      </c>
      <c r="N7" s="4">
        <f>5*M7</f>
        <v>61.750570037854715</v>
      </c>
    </row>
    <row r="8" spans="2:14" x14ac:dyDescent="0.25">
      <c r="B8" t="s">
        <v>16</v>
      </c>
      <c r="C8" s="3">
        <v>26</v>
      </c>
      <c r="D8" s="4">
        <v>3</v>
      </c>
      <c r="E8" s="4">
        <f>D8/K8</f>
        <v>0.10825269230769231</v>
      </c>
      <c r="F8" s="4">
        <v>3.0413999999999999</v>
      </c>
      <c r="G8" s="4">
        <v>50</v>
      </c>
      <c r="H8" s="3">
        <v>1</v>
      </c>
      <c r="I8" s="4">
        <f>SQRT(C8^2+0.93819^2)/0.93819</f>
        <v>27.730972858159962</v>
      </c>
      <c r="J8" s="4">
        <f>SQRT(1-1/I8^2)</f>
        <v>0.99934959922735833</v>
      </c>
      <c r="K8" s="4">
        <f>I8*J8</f>
        <v>27.712936611986908</v>
      </c>
      <c r="L8" s="4">
        <f>SQRT(D8*G8/K8+(F8*H8)^2)</f>
        <v>3.829196857747668</v>
      </c>
      <c r="M8" s="4">
        <f t="shared" si="0"/>
        <v>7.6583937154953361</v>
      </c>
      <c r="N8" s="4">
        <f>5*M8</f>
        <v>38.29196857747668</v>
      </c>
    </row>
    <row r="9" spans="2:14" x14ac:dyDescent="0.25">
      <c r="B9" t="s">
        <v>27</v>
      </c>
      <c r="C9" s="3">
        <v>26</v>
      </c>
      <c r="D9" s="4">
        <v>1</v>
      </c>
      <c r="E9" s="4">
        <f>D9/K9</f>
        <v>3.6084230769230771E-2</v>
      </c>
      <c r="F9" s="4">
        <v>3.0413999999999999</v>
      </c>
      <c r="G9" s="4">
        <v>50</v>
      </c>
      <c r="H9" s="3">
        <v>1</v>
      </c>
      <c r="I9" s="4">
        <f>SQRT(C9^2+0.93819^2)/0.93819</f>
        <v>27.730972858159962</v>
      </c>
      <c r="J9" s="4">
        <f>SQRT(1-1/I9^2)</f>
        <v>0.99934959922735833</v>
      </c>
      <c r="K9" s="4">
        <f>I9*J9</f>
        <v>27.712936611986908</v>
      </c>
      <c r="L9" s="4">
        <f>SQRT(D9*G9/K9+(F9*H9)^2)</f>
        <v>3.3248045804921436</v>
      </c>
      <c r="M9" s="4">
        <f t="shared" ref="M9" si="2">2*L9</f>
        <v>6.6496091609842871</v>
      </c>
      <c r="N9" s="4">
        <f>5*M9</f>
        <v>33.248045804921432</v>
      </c>
    </row>
    <row r="10" spans="2:14" x14ac:dyDescent="0.25">
      <c r="F10" s="3"/>
    </row>
    <row r="11" spans="2:14" x14ac:dyDescent="0.25">
      <c r="B11" s="6" t="s">
        <v>21</v>
      </c>
      <c r="C11" s="2" t="s">
        <v>0</v>
      </c>
      <c r="D11" s="2" t="s">
        <v>23</v>
      </c>
      <c r="E11" s="5" t="s">
        <v>25</v>
      </c>
      <c r="F11" s="2" t="s">
        <v>2</v>
      </c>
      <c r="G11" s="2" t="s">
        <v>22</v>
      </c>
      <c r="H11" s="2" t="s">
        <v>4</v>
      </c>
      <c r="I11" s="2" t="s">
        <v>17</v>
      </c>
      <c r="J11" s="2" t="s">
        <v>18</v>
      </c>
      <c r="K11" s="2" t="s">
        <v>5</v>
      </c>
      <c r="L11" s="2" t="s">
        <v>6</v>
      </c>
      <c r="M11" s="2" t="s">
        <v>7</v>
      </c>
      <c r="N11" s="2" t="s">
        <v>34</v>
      </c>
    </row>
    <row r="12" spans="2:14" x14ac:dyDescent="0.25">
      <c r="C12" s="2" t="s">
        <v>9</v>
      </c>
      <c r="D12" s="2" t="s">
        <v>10</v>
      </c>
      <c r="E12" s="2" t="s">
        <v>10</v>
      </c>
      <c r="F12" s="2" t="s">
        <v>11</v>
      </c>
      <c r="G12" s="2" t="s">
        <v>11</v>
      </c>
      <c r="H12" s="2" t="s">
        <v>12</v>
      </c>
      <c r="K12" s="2"/>
      <c r="L12" s="2" t="s">
        <v>13</v>
      </c>
      <c r="M12" s="2" t="s">
        <v>13</v>
      </c>
      <c r="N12" s="2" t="s">
        <v>13</v>
      </c>
    </row>
    <row r="13" spans="2:14" x14ac:dyDescent="0.25">
      <c r="B13" t="s">
        <v>14</v>
      </c>
      <c r="C13" s="3">
        <v>14</v>
      </c>
      <c r="D13" s="4">
        <v>7.5</v>
      </c>
      <c r="E13" s="4">
        <f>D13/K13</f>
        <v>0.50260178571428571</v>
      </c>
      <c r="F13" s="4">
        <v>0</v>
      </c>
      <c r="G13" s="4">
        <v>50</v>
      </c>
      <c r="H13" s="3">
        <v>0.6</v>
      </c>
      <c r="I13" s="4">
        <f>SQRT(C13^2+0.93819^2)/0.93819</f>
        <v>14.955819735098398</v>
      </c>
      <c r="J13" s="4">
        <f>SQRT(1-1/I13^2)</f>
        <v>0.99776212522525365</v>
      </c>
      <c r="K13" s="4">
        <f>I13*J13</f>
        <v>14.922350483377567</v>
      </c>
      <c r="L13" s="4">
        <f>SQRT(D13*G13/K13+(F13*H13)^2)</f>
        <v>5.0129920492370905</v>
      </c>
      <c r="M13" s="4">
        <f t="shared" ref="M13:M15" si="3">2*L13</f>
        <v>10.025984098474181</v>
      </c>
      <c r="N13" s="4">
        <f>3.5*M13</f>
        <v>35.090944344659633</v>
      </c>
    </row>
    <row r="14" spans="2:14" x14ac:dyDescent="0.25">
      <c r="B14" t="s">
        <v>15</v>
      </c>
      <c r="C14" s="3">
        <v>14</v>
      </c>
      <c r="D14" s="4">
        <v>7.5</v>
      </c>
      <c r="E14" s="4">
        <f>D14/K14</f>
        <v>0.50260178571428571</v>
      </c>
      <c r="F14" s="4">
        <v>0</v>
      </c>
      <c r="G14" s="4">
        <v>50</v>
      </c>
      <c r="H14" s="3">
        <v>0.6</v>
      </c>
      <c r="I14" s="4">
        <f>SQRT(C14^2+0.93819^2)/0.93819</f>
        <v>14.955819735098398</v>
      </c>
      <c r="J14" s="4">
        <f>SQRT(1-1/I14^2)</f>
        <v>0.99776212522525365</v>
      </c>
      <c r="K14" s="4">
        <f>I14*J14</f>
        <v>14.922350483377567</v>
      </c>
      <c r="L14" s="4">
        <f>SQRT(D14*G14/K14+(F14*H14)^2)</f>
        <v>5.0129920492370905</v>
      </c>
      <c r="M14" s="4">
        <f t="shared" si="3"/>
        <v>10.025984098474181</v>
      </c>
      <c r="N14" s="4">
        <f>3.5*M14</f>
        <v>35.090944344659633</v>
      </c>
    </row>
    <row r="15" spans="2:14" x14ac:dyDescent="0.25">
      <c r="B15" t="s">
        <v>16</v>
      </c>
      <c r="C15" s="3">
        <v>26</v>
      </c>
      <c r="D15" s="4">
        <v>3</v>
      </c>
      <c r="E15" s="4">
        <f>D15/K15</f>
        <v>0.10825269230769231</v>
      </c>
      <c r="F15" s="4">
        <v>0</v>
      </c>
      <c r="G15" s="4">
        <v>50</v>
      </c>
      <c r="H15" s="3">
        <v>1</v>
      </c>
      <c r="I15" s="4">
        <f>SQRT(C15^2+0.93819^2)/0.93819</f>
        <v>27.730972858159962</v>
      </c>
      <c r="J15" s="4">
        <f>SQRT(1-1/I15^2)</f>
        <v>0.99934959922735833</v>
      </c>
      <c r="K15" s="4">
        <f>I15*J15</f>
        <v>27.712936611986908</v>
      </c>
      <c r="L15" s="4">
        <f>SQRT(D15*G15/K15+(F15*H15)^2)</f>
        <v>2.3265069557997493</v>
      </c>
      <c r="M15" s="4">
        <f t="shared" si="3"/>
        <v>4.6530139115994986</v>
      </c>
      <c r="N15" s="4">
        <f>3.5*M15</f>
        <v>16.285548690598244</v>
      </c>
    </row>
    <row r="16" spans="2:14" x14ac:dyDescent="0.25">
      <c r="B16" t="s">
        <v>27</v>
      </c>
      <c r="C16" s="3">
        <v>26</v>
      </c>
      <c r="D16" s="4">
        <v>1</v>
      </c>
      <c r="E16" s="4">
        <f>D16/K16</f>
        <v>3.6084230769230771E-2</v>
      </c>
      <c r="F16" s="4">
        <v>0</v>
      </c>
      <c r="G16" s="4">
        <v>50</v>
      </c>
      <c r="H16" s="3">
        <v>1</v>
      </c>
      <c r="I16" s="4">
        <f>SQRT(C16^2+0.93819^2)/0.93819</f>
        <v>27.730972858159962</v>
      </c>
      <c r="J16" s="4">
        <f>SQRT(1-1/I16^2)</f>
        <v>0.99934959922735833</v>
      </c>
      <c r="K16" s="4">
        <f>I16*J16</f>
        <v>27.712936611986908</v>
      </c>
      <c r="L16" s="4">
        <f>SQRT(D16*G16/K16+(F16*H16)^2)</f>
        <v>1.343209417202522</v>
      </c>
      <c r="M16" s="4">
        <f t="shared" ref="M16" si="4">2*L16</f>
        <v>2.6864188344050439</v>
      </c>
      <c r="N16" s="4">
        <f>3.5*M16</f>
        <v>9.4024659204176544</v>
      </c>
    </row>
    <row r="17" spans="2:12" x14ac:dyDescent="0.25">
      <c r="C17" s="1"/>
      <c r="D17" s="1"/>
      <c r="E17" s="1"/>
      <c r="F17" s="4"/>
      <c r="G17" s="4"/>
      <c r="I17" s="2"/>
      <c r="J17" s="2"/>
      <c r="K17" s="2"/>
      <c r="L17" s="1"/>
    </row>
    <row r="18" spans="2:12" x14ac:dyDescent="0.25">
      <c r="B18" t="s">
        <v>28</v>
      </c>
      <c r="C18" s="8" t="s">
        <v>29</v>
      </c>
      <c r="D18" s="1"/>
      <c r="E18" s="1"/>
      <c r="F18" s="1"/>
      <c r="G18" s="4"/>
      <c r="H18" t="s">
        <v>30</v>
      </c>
      <c r="I18" s="9" t="s">
        <v>31</v>
      </c>
      <c r="K18" s="3"/>
      <c r="L18" s="1"/>
    </row>
    <row r="19" spans="2:12" x14ac:dyDescent="0.25">
      <c r="H19" t="s">
        <v>33</v>
      </c>
      <c r="I19" s="10" t="s">
        <v>32</v>
      </c>
    </row>
  </sheetData>
  <hyperlinks>
    <hyperlink ref="C18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berrig</dc:creator>
  <cp:lastModifiedBy>Olav Ejner Berrig</cp:lastModifiedBy>
  <dcterms:created xsi:type="dcterms:W3CDTF">2010-08-20T09:31:49Z</dcterms:created>
  <dcterms:modified xsi:type="dcterms:W3CDTF">2015-06-18T07:40:36Z</dcterms:modified>
</cp:coreProperties>
</file>